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ågvete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<sst xmlns="http://schemas.openxmlformats.org/spreadsheetml/2006/main" count="111" uniqueCount="62">
  <si>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Medeltal</t>
  </si>
  <si>
    <t>Obeh</t>
  </si>
  <si>
    <t>Beh</t>
  </si>
  <si>
    <t>dt/ha</t>
  </si>
  <si>
    <t>LSD F1</t>
  </si>
  <si>
    <t>LSD F2</t>
  </si>
  <si>
    <t>C.V. %</t>
  </si>
  <si>
    <t>M-tal</t>
  </si>
  <si>
    <t>Till försöksringarnas medlemmar</t>
  </si>
  <si>
    <t xml:space="preserve">Preliminära snabbvattenhaltsjusterat skörderesultat från årets rågveteförsök. Resultaten är framtagna exklusivt till våra medlemmar </t>
  </si>
  <si>
    <t>i Försöksringarna. Förklaring till de statistiska begreppen: LSD F1, LSD F2 och CV finns på höstkornsutskicket</t>
  </si>
  <si>
    <t>Svampbehandling har utförts i 2 av de fyra blocken, 0,4 l Amistar + 0,5 l Stereo  i stadie 45-47.</t>
  </si>
  <si>
    <t>RÅGVETE</t>
  </si>
  <si>
    <t>Sillesjö Gård</t>
  </si>
  <si>
    <t>4 försök 2002</t>
  </si>
  <si>
    <t>Skurup</t>
  </si>
  <si>
    <t>ökn</t>
  </si>
  <si>
    <t xml:space="preserve">Sort </t>
  </si>
  <si>
    <t>rel t.</t>
  </si>
  <si>
    <t>SW</t>
  </si>
  <si>
    <t xml:space="preserve">LAD Fidelio   </t>
  </si>
  <si>
    <t xml:space="preserve">LAD Eldorado </t>
  </si>
  <si>
    <t xml:space="preserve">Algalo    </t>
  </si>
  <si>
    <t xml:space="preserve">HE6372-96-01 </t>
  </si>
  <si>
    <t>PL</t>
  </si>
  <si>
    <t>SSd</t>
  </si>
  <si>
    <t xml:space="preserve">SER 2222      </t>
  </si>
  <si>
    <t xml:space="preserve">LP California  </t>
  </si>
  <si>
    <t xml:space="preserve">Falmoro      </t>
  </si>
  <si>
    <t>SW 97549</t>
  </si>
  <si>
    <t>NS Versus</t>
  </si>
  <si>
    <t>LP Triamant</t>
  </si>
  <si>
    <t>Vallby Dalagård</t>
  </si>
  <si>
    <t>Hammenhög</t>
  </si>
  <si>
    <t>L7-212 LB 267/02</t>
  </si>
  <si>
    <t>6,78*</t>
  </si>
  <si>
    <t>L7-212 MC 834/02</t>
  </si>
  <si>
    <t>SW 313</t>
  </si>
  <si>
    <t>LAD 643/96</t>
  </si>
  <si>
    <t>SW 174</t>
  </si>
  <si>
    <t>DED 899</t>
  </si>
  <si>
    <t>Nord 450</t>
  </si>
  <si>
    <t>Nord 02/7509</t>
  </si>
  <si>
    <t>L7-212 MA 408/02</t>
  </si>
  <si>
    <t>Ormastorp</t>
  </si>
  <si>
    <t>Vallåkra</t>
  </si>
  <si>
    <t xml:space="preserve">Norups Gård </t>
  </si>
  <si>
    <t>Knislinge</t>
  </si>
  <si>
    <t>3,30*</t>
  </si>
  <si>
    <t>9,40*</t>
  </si>
  <si>
    <t>3,03*</t>
  </si>
  <si>
    <t>L7-212 LA 111/02</t>
  </si>
  <si>
    <t>Rikssorter som</t>
  </si>
  <si>
    <t>inte var med</t>
  </si>
  <si>
    <t>i detta försöket</t>
  </si>
  <si>
    <t>1,88*</t>
  </si>
  <si>
    <t>5,31*</t>
  </si>
  <si>
    <t>1,37*</t>
  </si>
  <si>
    <t>3,06*</t>
  </si>
  <si>
    <t xml:space="preserve">I  två av våra försök sammarbetar vi med SLU som lägger in rikssortprovningen. Dessa sorter kan bli något om några år. Vi ser också att försöket på </t>
  </si>
  <si>
    <t>på Norups gård har ett högt C.V.% - värde vilket gör att resultatet är osäkert. Orsaken till detta är att vinterskadorna var mycket stora, se NS Versus</t>
  </si>
  <si>
    <t>som utvintrade helt. Vinterskador tar nästan alltid ojämt i ett bestånd. Att utelämna sådana försök innebär att vi får sämre kontroll på vinterhärdigheten.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</si>
</sst>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" fontId="2" fillId="0" borderId="19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C1">
      <selection activeCell="K16" sqref="K16"/>
    </sheetView>
  </sheetViews>
  <sheetFormatPr defaultColWidth="9.140625" defaultRowHeight="12.75"/>
  <cols>
    <col min="1" max="1" width="12.00390625" style="0" customWidth="1"/>
    <col min="2" max="2" width="4.421875" style="0" customWidth="1"/>
    <col min="3" max="3" width="6.28125" style="0" customWidth="1"/>
    <col min="4" max="4" width="5.8515625" style="0" customWidth="1"/>
    <col min="5" max="5" width="6.00390625" style="0" customWidth="1"/>
    <col min="6" max="6" width="5.00390625" style="0" customWidth="1"/>
    <col min="7" max="7" width="6.7109375" style="0" customWidth="1"/>
    <col min="8" max="8" width="7.00390625" style="0" customWidth="1"/>
    <col min="9" max="9" width="6.8515625" style="0" customWidth="1"/>
    <col min="10" max="10" width="5.140625" style="0" customWidth="1"/>
    <col min="11" max="11" width="6.28125" style="0" customWidth="1"/>
    <col min="12" max="13" width="6.00390625" style="0" customWidth="1"/>
    <col min="14" max="14" width="5.28125" style="0" customWidth="1"/>
    <col min="15" max="15" width="6.421875" style="0" customWidth="1"/>
    <col min="16" max="17" width="6.00390625" style="0" customWidth="1"/>
    <col min="18" max="18" width="5.00390625" style="0" customWidth="1"/>
    <col min="19" max="20" width="5.57421875" style="0" customWidth="1"/>
    <col min="21" max="21" width="4.7109375" style="0" customWidth="1"/>
    <col min="22" max="22" width="5.57421875" style="0" customWidth="1"/>
    <col min="23" max="23" width="6.00390625" style="0" customWidth="1"/>
    <col min="24" max="24" width="5.7109375" style="0" customWidth="1"/>
    <col min="25" max="25" width="3.28125" style="0" customWidth="1"/>
  </cols>
  <sheetData>
    <row r="1" spans="1:25" ht="18">
      <c r="A1" s="26" t="s">
        <v>8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="3" customFormat="1" ht="12.75">
      <c r="A2" s="3" t="s">
        <v>9</v>
      </c>
    </row>
    <row r="3" s="3" customFormat="1" ht="12.75">
      <c r="A3" s="3" t="s">
        <v>10</v>
      </c>
    </row>
    <row r="4" s="3" customFormat="1" ht="12.75"/>
    <row r="5" s="3" customFormat="1" ht="12.75">
      <c r="A5" s="3" t="s">
        <v>11</v>
      </c>
    </row>
    <row r="6" spans="1:25" ht="15.75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4" s="3" customFormat="1" ht="12.75">
      <c r="A7" s="41"/>
      <c r="B7" s="4"/>
      <c r="C7" s="7" t="s">
        <v>51</v>
      </c>
      <c r="D7" s="5"/>
      <c r="E7" s="5"/>
      <c r="F7" s="6"/>
      <c r="G7" s="4" t="s">
        <v>34</v>
      </c>
      <c r="H7" s="4"/>
      <c r="I7" s="5"/>
      <c r="J7" s="6"/>
      <c r="K7" s="4" t="s">
        <v>36</v>
      </c>
      <c r="L7" s="4"/>
      <c r="M7" s="5"/>
      <c r="N7" s="6"/>
      <c r="O7" s="4" t="s">
        <v>43</v>
      </c>
      <c r="P7" s="4"/>
      <c r="Q7" s="5"/>
      <c r="R7" s="4"/>
      <c r="S7" s="7" t="s">
        <v>0</v>
      </c>
      <c r="T7" s="4"/>
      <c r="U7" s="4"/>
      <c r="V7" s="4"/>
      <c r="W7" s="5"/>
      <c r="X7" s="43"/>
    </row>
    <row r="8" spans="1:24" s="3" customFormat="1" ht="12.75">
      <c r="A8" s="44" t="s">
        <v>12</v>
      </c>
      <c r="B8" s="20"/>
      <c r="C8" s="45" t="s">
        <v>46</v>
      </c>
      <c r="D8" s="46"/>
      <c r="E8" s="46"/>
      <c r="F8" s="19"/>
      <c r="G8" s="20" t="s">
        <v>32</v>
      </c>
      <c r="H8" s="20"/>
      <c r="I8" s="46"/>
      <c r="J8" s="19"/>
      <c r="K8" s="20" t="s">
        <v>13</v>
      </c>
      <c r="L8" s="20"/>
      <c r="M8" s="46"/>
      <c r="N8" s="19"/>
      <c r="O8" s="20" t="s">
        <v>44</v>
      </c>
      <c r="P8" s="20"/>
      <c r="Q8" s="46"/>
      <c r="R8" s="20"/>
      <c r="S8" s="45" t="s">
        <v>14</v>
      </c>
      <c r="T8" s="20"/>
      <c r="U8" s="20"/>
      <c r="V8" s="20"/>
      <c r="W8" s="46"/>
      <c r="X8" s="47"/>
    </row>
    <row r="9" spans="1:24" s="3" customFormat="1" ht="13.5" thickBot="1">
      <c r="A9" s="48">
        <v>2003</v>
      </c>
      <c r="B9" s="46"/>
      <c r="C9" s="9" t="s">
        <v>47</v>
      </c>
      <c r="D9" s="8"/>
      <c r="E9" s="8"/>
      <c r="F9" s="49"/>
      <c r="G9" s="10" t="s">
        <v>33</v>
      </c>
      <c r="H9" s="10"/>
      <c r="I9" s="8"/>
      <c r="J9" s="49"/>
      <c r="K9" s="10" t="s">
        <v>15</v>
      </c>
      <c r="L9" s="10"/>
      <c r="M9" s="8"/>
      <c r="N9" s="49"/>
      <c r="O9" s="10" t="s">
        <v>45</v>
      </c>
      <c r="P9" s="10"/>
      <c r="Q9" s="8"/>
      <c r="R9" s="10"/>
      <c r="S9" s="9"/>
      <c r="T9" s="10"/>
      <c r="U9" s="10"/>
      <c r="V9" s="10"/>
      <c r="W9" s="10"/>
      <c r="X9" s="50"/>
    </row>
    <row r="10" spans="1:24" s="3" customFormat="1" ht="12.75">
      <c r="A10" s="27"/>
      <c r="B10" s="46"/>
      <c r="C10" s="51" t="s">
        <v>1</v>
      </c>
      <c r="D10" s="15" t="s">
        <v>2</v>
      </c>
      <c r="E10" s="52" t="s">
        <v>7</v>
      </c>
      <c r="F10" s="52"/>
      <c r="G10" s="51" t="s">
        <v>1</v>
      </c>
      <c r="H10" s="16" t="s">
        <v>2</v>
      </c>
      <c r="I10" s="52" t="s">
        <v>7</v>
      </c>
      <c r="J10" s="52"/>
      <c r="K10" s="15" t="s">
        <v>1</v>
      </c>
      <c r="L10" s="16" t="s">
        <v>2</v>
      </c>
      <c r="M10" s="52" t="s">
        <v>7</v>
      </c>
      <c r="N10" s="52"/>
      <c r="O10" s="53" t="s">
        <v>1</v>
      </c>
      <c r="P10" s="16" t="s">
        <v>2</v>
      </c>
      <c r="Q10" s="52" t="s">
        <v>7</v>
      </c>
      <c r="R10" s="52"/>
      <c r="S10" s="18" t="s">
        <v>1</v>
      </c>
      <c r="T10" s="16" t="s">
        <v>2</v>
      </c>
      <c r="U10" s="16" t="s">
        <v>16</v>
      </c>
      <c r="V10" s="18" t="s">
        <v>2</v>
      </c>
      <c r="W10" s="52" t="s">
        <v>7</v>
      </c>
      <c r="X10" s="21"/>
    </row>
    <row r="11" spans="1:24" s="3" customFormat="1" ht="13.5" thickBot="1">
      <c r="A11" s="54" t="s">
        <v>17</v>
      </c>
      <c r="B11" s="8"/>
      <c r="C11" s="12" t="s">
        <v>3</v>
      </c>
      <c r="D11" s="12" t="s">
        <v>3</v>
      </c>
      <c r="E11" s="11" t="s">
        <v>3</v>
      </c>
      <c r="F11" s="11" t="s">
        <v>18</v>
      </c>
      <c r="G11" s="12" t="s">
        <v>3</v>
      </c>
      <c r="H11" s="11" t="s">
        <v>3</v>
      </c>
      <c r="I11" s="11" t="s">
        <v>3</v>
      </c>
      <c r="J11" s="11" t="s">
        <v>18</v>
      </c>
      <c r="K11" s="13" t="s">
        <v>3</v>
      </c>
      <c r="L11" s="11" t="s">
        <v>3</v>
      </c>
      <c r="M11" s="11" t="s">
        <v>3</v>
      </c>
      <c r="N11" s="11" t="s">
        <v>18</v>
      </c>
      <c r="O11" s="13" t="s">
        <v>3</v>
      </c>
      <c r="P11" s="11" t="s">
        <v>3</v>
      </c>
      <c r="Q11" s="11" t="s">
        <v>3</v>
      </c>
      <c r="R11" s="11" t="s">
        <v>18</v>
      </c>
      <c r="S11" s="13" t="s">
        <v>3</v>
      </c>
      <c r="T11" s="11" t="s">
        <v>3</v>
      </c>
      <c r="U11" s="11" t="s">
        <v>3</v>
      </c>
      <c r="V11" s="13" t="s">
        <v>18</v>
      </c>
      <c r="W11" s="11" t="s">
        <v>3</v>
      </c>
      <c r="X11" s="17" t="s">
        <v>18</v>
      </c>
    </row>
    <row r="12" spans="1:24" s="3" customFormat="1" ht="12.75">
      <c r="A12" s="41" t="s">
        <v>20</v>
      </c>
      <c r="B12" s="14" t="s">
        <v>19</v>
      </c>
      <c r="C12" s="55">
        <v>60.73</v>
      </c>
      <c r="D12" s="56">
        <v>62.93</v>
      </c>
      <c r="E12" s="56">
        <f>(D12+C12)/2</f>
        <v>61.83</v>
      </c>
      <c r="F12" s="57">
        <f>E12/0.618</f>
        <v>100.04854368932038</v>
      </c>
      <c r="G12" s="58">
        <v>96.5</v>
      </c>
      <c r="H12" s="56">
        <v>98.1</v>
      </c>
      <c r="I12" s="56">
        <f>(G12+H12)/2</f>
        <v>97.3</v>
      </c>
      <c r="J12" s="59">
        <f>I12/0.973</f>
        <v>100</v>
      </c>
      <c r="K12" s="56">
        <v>83.5</v>
      </c>
      <c r="L12" s="56">
        <v>84.7</v>
      </c>
      <c r="M12" s="56">
        <f>(K12+L12)/2</f>
        <v>84.1</v>
      </c>
      <c r="N12" s="59">
        <f>M12/0.841</f>
        <v>100</v>
      </c>
      <c r="O12" s="56">
        <v>77.3</v>
      </c>
      <c r="P12" s="56">
        <v>81.2</v>
      </c>
      <c r="Q12" s="56">
        <f>(O12+P12)/2</f>
        <v>79.25</v>
      </c>
      <c r="R12" s="59">
        <f>Q12/0.793</f>
        <v>99.93694829760403</v>
      </c>
      <c r="S12" s="56">
        <f>(O12+K12+G12+C12)/4</f>
        <v>79.50750000000001</v>
      </c>
      <c r="T12" s="56">
        <f>(P12+L12+H12+D12)/4</f>
        <v>81.7325</v>
      </c>
      <c r="U12" s="56">
        <f>T12-S12</f>
        <v>2.2249999999999943</v>
      </c>
      <c r="V12" s="57">
        <f>T12/0.817</f>
        <v>100.03977968176255</v>
      </c>
      <c r="W12" s="56">
        <f>(S12+T12)/2</f>
        <v>80.62</v>
      </c>
      <c r="X12" s="60">
        <f>W12/0.806</f>
        <v>100.02481389578163</v>
      </c>
    </row>
    <row r="13" spans="1:24" s="3" customFormat="1" ht="12.75">
      <c r="A13" s="27" t="s">
        <v>21</v>
      </c>
      <c r="B13" s="28" t="s">
        <v>19</v>
      </c>
      <c r="C13" s="61">
        <v>60.1</v>
      </c>
      <c r="D13" s="62">
        <v>62.7</v>
      </c>
      <c r="E13" s="62">
        <f aca="true" t="shared" si="0" ref="E13:E27">(D13+C13)/2</f>
        <v>61.400000000000006</v>
      </c>
      <c r="F13" s="63">
        <f aca="true" t="shared" si="1" ref="F13:F27">E13/0.618</f>
        <v>99.3527508090615</v>
      </c>
      <c r="G13" s="64">
        <v>96.4</v>
      </c>
      <c r="H13" s="62">
        <v>100.8</v>
      </c>
      <c r="I13" s="62">
        <f aca="true" t="shared" si="2" ref="I13:I21">(G13+H13)/2</f>
        <v>98.6</v>
      </c>
      <c r="J13" s="65">
        <f aca="true" t="shared" si="3" ref="J13:J21">I13/0.973</f>
        <v>101.3360739979445</v>
      </c>
      <c r="K13" s="62">
        <v>87.6</v>
      </c>
      <c r="L13" s="62">
        <v>91.1</v>
      </c>
      <c r="M13" s="62">
        <f aca="true" t="shared" si="4" ref="M13:M27">(K13+L13)/2</f>
        <v>89.35</v>
      </c>
      <c r="N13" s="65">
        <f aca="true" t="shared" si="5" ref="N13:N27">M13/0.841</f>
        <v>106.24256837098692</v>
      </c>
      <c r="O13" s="62">
        <v>81.4</v>
      </c>
      <c r="P13" s="62">
        <v>85.8</v>
      </c>
      <c r="Q13" s="62">
        <f aca="true" t="shared" si="6" ref="Q13:Q21">(O13+P13)/2</f>
        <v>83.6</v>
      </c>
      <c r="R13" s="65">
        <f aca="true" t="shared" si="7" ref="R13:R21">Q13/0.793</f>
        <v>105.42244640605296</v>
      </c>
      <c r="S13" s="62">
        <f aca="true" t="shared" si="8" ref="S13:T20">(O13+K13+G13+C13)/4</f>
        <v>81.375</v>
      </c>
      <c r="T13" s="62">
        <f t="shared" si="8"/>
        <v>85.1</v>
      </c>
      <c r="U13" s="62">
        <f aca="true" t="shared" si="9" ref="U13:U20">T13-S13</f>
        <v>3.7249999999999943</v>
      </c>
      <c r="V13" s="63">
        <f aca="true" t="shared" si="10" ref="V13:V21">T13/0.817</f>
        <v>104.16156670746633</v>
      </c>
      <c r="W13" s="62">
        <f aca="true" t="shared" si="11" ref="W13:W21">(S13+T13)/2</f>
        <v>83.2375</v>
      </c>
      <c r="X13" s="66">
        <f aca="true" t="shared" si="12" ref="X13:X21">W13/0.806</f>
        <v>103.27233250620347</v>
      </c>
    </row>
    <row r="14" spans="1:24" s="3" customFormat="1" ht="12.75">
      <c r="A14" s="27" t="s">
        <v>22</v>
      </c>
      <c r="B14" s="28" t="s">
        <v>19</v>
      </c>
      <c r="C14" s="61">
        <v>55.9</v>
      </c>
      <c r="D14" s="62">
        <v>64.1</v>
      </c>
      <c r="E14" s="62">
        <f t="shared" si="0"/>
        <v>60</v>
      </c>
      <c r="F14" s="63">
        <f t="shared" si="1"/>
        <v>97.0873786407767</v>
      </c>
      <c r="G14" s="64">
        <v>85.4</v>
      </c>
      <c r="H14" s="62">
        <v>93.1</v>
      </c>
      <c r="I14" s="62">
        <f t="shared" si="2"/>
        <v>89.25</v>
      </c>
      <c r="J14" s="65">
        <f t="shared" si="3"/>
        <v>91.72661870503597</v>
      </c>
      <c r="K14" s="62">
        <v>81.2</v>
      </c>
      <c r="L14" s="62">
        <v>97.14</v>
      </c>
      <c r="M14" s="62">
        <f t="shared" si="4"/>
        <v>89.17</v>
      </c>
      <c r="N14" s="65">
        <f t="shared" si="5"/>
        <v>106.02853745541023</v>
      </c>
      <c r="O14" s="62">
        <v>82.7</v>
      </c>
      <c r="P14" s="62">
        <v>86.8</v>
      </c>
      <c r="Q14" s="62">
        <f t="shared" si="6"/>
        <v>84.75</v>
      </c>
      <c r="R14" s="65">
        <f t="shared" si="7"/>
        <v>106.87263556116015</v>
      </c>
      <c r="S14" s="62">
        <f t="shared" si="8"/>
        <v>76.3</v>
      </c>
      <c r="T14" s="62">
        <f t="shared" si="8"/>
        <v>85.285</v>
      </c>
      <c r="U14" s="62">
        <f t="shared" si="9"/>
        <v>8.985</v>
      </c>
      <c r="V14" s="63">
        <f t="shared" si="10"/>
        <v>104.38800489596083</v>
      </c>
      <c r="W14" s="62">
        <f t="shared" si="11"/>
        <v>80.79249999999999</v>
      </c>
      <c r="X14" s="66">
        <f t="shared" si="12"/>
        <v>100.23883374689824</v>
      </c>
    </row>
    <row r="15" spans="1:25" s="3" customFormat="1" ht="12.75">
      <c r="A15" s="27" t="s">
        <v>28</v>
      </c>
      <c r="B15" s="28" t="s">
        <v>19</v>
      </c>
      <c r="C15" s="61">
        <v>53.5</v>
      </c>
      <c r="D15" s="62">
        <v>63.5</v>
      </c>
      <c r="E15" s="62">
        <f t="shared" si="0"/>
        <v>58.5</v>
      </c>
      <c r="F15" s="63">
        <f t="shared" si="1"/>
        <v>94.66019417475728</v>
      </c>
      <c r="G15" s="64">
        <v>95</v>
      </c>
      <c r="H15" s="62">
        <v>93.3</v>
      </c>
      <c r="I15" s="62">
        <f t="shared" si="2"/>
        <v>94.15</v>
      </c>
      <c r="J15" s="65">
        <f t="shared" si="3"/>
        <v>96.76258992805757</v>
      </c>
      <c r="K15" s="61">
        <v>89.7</v>
      </c>
      <c r="L15" s="62">
        <v>89.15</v>
      </c>
      <c r="M15" s="62">
        <f t="shared" si="4"/>
        <v>89.42500000000001</v>
      </c>
      <c r="N15" s="65">
        <f t="shared" si="5"/>
        <v>106.3317479191439</v>
      </c>
      <c r="O15" s="62">
        <v>80.9</v>
      </c>
      <c r="P15" s="62">
        <v>85.8</v>
      </c>
      <c r="Q15" s="62">
        <f t="shared" si="6"/>
        <v>83.35</v>
      </c>
      <c r="R15" s="65">
        <f t="shared" si="7"/>
        <v>105.10718789407312</v>
      </c>
      <c r="S15" s="62">
        <f t="shared" si="8"/>
        <v>79.775</v>
      </c>
      <c r="T15" s="62">
        <f t="shared" si="8"/>
        <v>82.9375</v>
      </c>
      <c r="U15" s="62">
        <f t="shared" si="9"/>
        <v>3.1624999999999943</v>
      </c>
      <c r="V15" s="63">
        <f t="shared" si="10"/>
        <v>101.51468788249694</v>
      </c>
      <c r="W15" s="62">
        <f t="shared" si="11"/>
        <v>81.35625</v>
      </c>
      <c r="X15" s="66">
        <f t="shared" si="12"/>
        <v>100.93827543424317</v>
      </c>
      <c r="Y15" s="46"/>
    </row>
    <row r="16" spans="1:24" s="3" customFormat="1" ht="12.75">
      <c r="A16" s="29" t="s">
        <v>29</v>
      </c>
      <c r="B16" s="30" t="s">
        <v>19</v>
      </c>
      <c r="C16" s="67">
        <v>57.2</v>
      </c>
      <c r="D16" s="68">
        <v>53.8</v>
      </c>
      <c r="E16" s="68">
        <f t="shared" si="0"/>
        <v>55.5</v>
      </c>
      <c r="F16" s="69">
        <f t="shared" si="1"/>
        <v>89.80582524271844</v>
      </c>
      <c r="G16" s="67">
        <v>97.6</v>
      </c>
      <c r="H16" s="68">
        <v>102</v>
      </c>
      <c r="I16" s="68">
        <f t="shared" si="2"/>
        <v>99.8</v>
      </c>
      <c r="J16" s="70">
        <f t="shared" si="3"/>
        <v>102.5693730729702</v>
      </c>
      <c r="K16" s="67">
        <v>86.5</v>
      </c>
      <c r="L16" s="68">
        <v>85.95</v>
      </c>
      <c r="M16" s="68">
        <f t="shared" si="4"/>
        <v>86.225</v>
      </c>
      <c r="N16" s="70">
        <f t="shared" si="5"/>
        <v>102.52675386444709</v>
      </c>
      <c r="O16" s="68">
        <v>82.8</v>
      </c>
      <c r="P16" s="71">
        <v>87.9</v>
      </c>
      <c r="Q16" s="68">
        <f t="shared" si="6"/>
        <v>85.35</v>
      </c>
      <c r="R16" s="70">
        <f t="shared" si="7"/>
        <v>107.62925598991171</v>
      </c>
      <c r="S16" s="67">
        <f t="shared" si="8"/>
        <v>81.02499999999999</v>
      </c>
      <c r="T16" s="68">
        <f t="shared" si="8"/>
        <v>82.41250000000001</v>
      </c>
      <c r="U16" s="68">
        <f t="shared" si="9"/>
        <v>1.387500000000017</v>
      </c>
      <c r="V16" s="69">
        <f t="shared" si="10"/>
        <v>100.87209302325583</v>
      </c>
      <c r="W16" s="68">
        <f t="shared" si="11"/>
        <v>81.71875</v>
      </c>
      <c r="X16" s="72">
        <f t="shared" si="12"/>
        <v>101.38802729528535</v>
      </c>
    </row>
    <row r="17" spans="1:24" s="3" customFormat="1" ht="12.75">
      <c r="A17" s="27" t="s">
        <v>23</v>
      </c>
      <c r="B17" s="28" t="s">
        <v>24</v>
      </c>
      <c r="C17" s="61">
        <v>14.3</v>
      </c>
      <c r="D17" s="62">
        <v>17.6</v>
      </c>
      <c r="E17" s="62">
        <f t="shared" si="0"/>
        <v>15.950000000000001</v>
      </c>
      <c r="F17" s="63">
        <f t="shared" si="1"/>
        <v>25.80906148867314</v>
      </c>
      <c r="G17" s="64">
        <v>92.3</v>
      </c>
      <c r="H17" s="62">
        <v>96.9</v>
      </c>
      <c r="I17" s="62">
        <f t="shared" si="2"/>
        <v>94.6</v>
      </c>
      <c r="J17" s="65">
        <f t="shared" si="3"/>
        <v>97.22507708119218</v>
      </c>
      <c r="K17" s="61">
        <v>85.2</v>
      </c>
      <c r="L17" s="62">
        <v>87.41</v>
      </c>
      <c r="M17" s="62">
        <f t="shared" si="4"/>
        <v>86.305</v>
      </c>
      <c r="N17" s="65">
        <f t="shared" si="5"/>
        <v>102.62187871581452</v>
      </c>
      <c r="O17" s="62">
        <v>80.3</v>
      </c>
      <c r="P17" s="62">
        <v>86.4</v>
      </c>
      <c r="Q17" s="62">
        <f t="shared" si="6"/>
        <v>83.35</v>
      </c>
      <c r="R17" s="65">
        <f t="shared" si="7"/>
        <v>105.10718789407312</v>
      </c>
      <c r="S17" s="62">
        <f t="shared" si="8"/>
        <v>68.025</v>
      </c>
      <c r="T17" s="62">
        <f t="shared" si="8"/>
        <v>72.07750000000001</v>
      </c>
      <c r="U17" s="62">
        <f t="shared" si="9"/>
        <v>4.052500000000009</v>
      </c>
      <c r="V17" s="63">
        <f t="shared" si="10"/>
        <v>88.22215422276624</v>
      </c>
      <c r="W17" s="62">
        <f t="shared" si="11"/>
        <v>70.05125000000001</v>
      </c>
      <c r="X17" s="66">
        <f t="shared" si="12"/>
        <v>86.91222084367246</v>
      </c>
    </row>
    <row r="18" spans="1:25" s="3" customFormat="1" ht="12.75">
      <c r="A18" s="27" t="s">
        <v>27</v>
      </c>
      <c r="B18" s="28" t="s">
        <v>25</v>
      </c>
      <c r="C18" s="61">
        <v>41.4</v>
      </c>
      <c r="D18" s="62">
        <v>44.1</v>
      </c>
      <c r="E18" s="62">
        <f t="shared" si="0"/>
        <v>42.75</v>
      </c>
      <c r="F18" s="63">
        <f t="shared" si="1"/>
        <v>69.1747572815534</v>
      </c>
      <c r="G18" s="64">
        <v>92</v>
      </c>
      <c r="H18" s="62">
        <v>98</v>
      </c>
      <c r="I18" s="62">
        <f t="shared" si="2"/>
        <v>95</v>
      </c>
      <c r="J18" s="65">
        <f t="shared" si="3"/>
        <v>97.63617677286743</v>
      </c>
      <c r="K18" s="61">
        <v>88.8</v>
      </c>
      <c r="L18" s="62">
        <v>92.34</v>
      </c>
      <c r="M18" s="62">
        <f t="shared" si="4"/>
        <v>90.57</v>
      </c>
      <c r="N18" s="65">
        <f t="shared" si="5"/>
        <v>107.69322235434007</v>
      </c>
      <c r="O18" s="62">
        <v>87.8</v>
      </c>
      <c r="P18" s="62">
        <v>93.8</v>
      </c>
      <c r="Q18" s="62">
        <f t="shared" si="6"/>
        <v>90.8</v>
      </c>
      <c r="R18" s="65">
        <f t="shared" si="7"/>
        <v>114.50189155107186</v>
      </c>
      <c r="S18" s="62">
        <f t="shared" si="8"/>
        <v>77.5</v>
      </c>
      <c r="T18" s="62">
        <f t="shared" si="8"/>
        <v>82.06</v>
      </c>
      <c r="U18" s="62">
        <f t="shared" si="9"/>
        <v>4.560000000000002</v>
      </c>
      <c r="V18" s="63">
        <f t="shared" si="10"/>
        <v>100.4406364749082</v>
      </c>
      <c r="W18" s="62">
        <f t="shared" si="11"/>
        <v>79.78</v>
      </c>
      <c r="X18" s="66">
        <f t="shared" si="12"/>
        <v>98.98263027295285</v>
      </c>
      <c r="Y18" s="46"/>
    </row>
    <row r="19" spans="1:24" s="3" customFormat="1" ht="12.75">
      <c r="A19" s="27" t="s">
        <v>26</v>
      </c>
      <c r="B19" s="28" t="s">
        <v>25</v>
      </c>
      <c r="C19" s="61">
        <v>57.3</v>
      </c>
      <c r="D19" s="62">
        <v>60.2</v>
      </c>
      <c r="E19" s="62">
        <f t="shared" si="0"/>
        <v>58.75</v>
      </c>
      <c r="F19" s="63">
        <f t="shared" si="1"/>
        <v>95.06472491909385</v>
      </c>
      <c r="G19" s="64">
        <v>97.5</v>
      </c>
      <c r="H19" s="62">
        <v>98.2</v>
      </c>
      <c r="I19" s="62">
        <f t="shared" si="2"/>
        <v>97.85</v>
      </c>
      <c r="J19" s="65">
        <f t="shared" si="3"/>
        <v>100.56526207605344</v>
      </c>
      <c r="K19" s="62">
        <v>82.2</v>
      </c>
      <c r="L19" s="62">
        <v>85.5</v>
      </c>
      <c r="M19" s="62">
        <f t="shared" si="4"/>
        <v>83.85</v>
      </c>
      <c r="N19" s="65">
        <f t="shared" si="5"/>
        <v>99.7027348394768</v>
      </c>
      <c r="O19" s="62">
        <v>84.4</v>
      </c>
      <c r="P19" s="62">
        <v>85.3</v>
      </c>
      <c r="Q19" s="62">
        <f t="shared" si="6"/>
        <v>84.85</v>
      </c>
      <c r="R19" s="65">
        <f t="shared" si="7"/>
        <v>106.99873896595207</v>
      </c>
      <c r="S19" s="62">
        <f t="shared" si="8"/>
        <v>80.35000000000001</v>
      </c>
      <c r="T19" s="62">
        <f t="shared" si="8"/>
        <v>82.3</v>
      </c>
      <c r="U19" s="62">
        <f t="shared" si="9"/>
        <v>1.9499999999999886</v>
      </c>
      <c r="V19" s="63">
        <f t="shared" si="10"/>
        <v>100.734394124847</v>
      </c>
      <c r="W19" s="62">
        <f t="shared" si="11"/>
        <v>81.325</v>
      </c>
      <c r="X19" s="66">
        <f t="shared" si="12"/>
        <v>100.89950372208436</v>
      </c>
    </row>
    <row r="20" spans="1:24" s="3" customFormat="1" ht="12.75">
      <c r="A20" s="27" t="s">
        <v>30</v>
      </c>
      <c r="B20" s="28" t="s">
        <v>25</v>
      </c>
      <c r="C20" s="61">
        <v>0</v>
      </c>
      <c r="D20" s="62">
        <v>0</v>
      </c>
      <c r="E20" s="62">
        <f t="shared" si="0"/>
        <v>0</v>
      </c>
      <c r="F20" s="63">
        <f t="shared" si="1"/>
        <v>0</v>
      </c>
      <c r="G20" s="64">
        <v>93.1</v>
      </c>
      <c r="H20" s="62">
        <v>97.5</v>
      </c>
      <c r="I20" s="62">
        <f t="shared" si="2"/>
        <v>95.3</v>
      </c>
      <c r="J20" s="65">
        <f t="shared" si="3"/>
        <v>97.94450154162384</v>
      </c>
      <c r="K20" s="62">
        <v>80.1</v>
      </c>
      <c r="L20" s="62">
        <v>87.74</v>
      </c>
      <c r="M20" s="62">
        <f t="shared" si="4"/>
        <v>83.91999999999999</v>
      </c>
      <c r="N20" s="65">
        <f t="shared" si="5"/>
        <v>99.7859690844233</v>
      </c>
      <c r="O20" s="62">
        <v>82.2</v>
      </c>
      <c r="P20" s="62">
        <v>85.8</v>
      </c>
      <c r="Q20" s="62">
        <f t="shared" si="6"/>
        <v>84</v>
      </c>
      <c r="R20" s="65">
        <f t="shared" si="7"/>
        <v>105.92686002522068</v>
      </c>
      <c r="S20" s="62">
        <f t="shared" si="8"/>
        <v>63.85</v>
      </c>
      <c r="T20" s="62">
        <f t="shared" si="8"/>
        <v>67.75999999999999</v>
      </c>
      <c r="U20" s="62">
        <f t="shared" si="9"/>
        <v>3.9099999999999895</v>
      </c>
      <c r="V20" s="63">
        <f t="shared" si="10"/>
        <v>82.937576499388</v>
      </c>
      <c r="W20" s="62">
        <f t="shared" si="11"/>
        <v>65.80499999999999</v>
      </c>
      <c r="X20" s="66">
        <f t="shared" si="12"/>
        <v>81.64392059553349</v>
      </c>
    </row>
    <row r="21" spans="1:24" s="3" customFormat="1" ht="12.75">
      <c r="A21" s="29" t="s">
        <v>31</v>
      </c>
      <c r="B21" s="30" t="s">
        <v>25</v>
      </c>
      <c r="C21" s="67">
        <v>32.6</v>
      </c>
      <c r="D21" s="68">
        <v>44.2</v>
      </c>
      <c r="E21" s="68">
        <f t="shared" si="0"/>
        <v>38.400000000000006</v>
      </c>
      <c r="F21" s="69">
        <f t="shared" si="1"/>
        <v>62.135922330097095</v>
      </c>
      <c r="G21" s="73">
        <v>93.9</v>
      </c>
      <c r="H21" s="68">
        <v>98.1</v>
      </c>
      <c r="I21" s="68">
        <f t="shared" si="2"/>
        <v>96</v>
      </c>
      <c r="J21" s="70">
        <f t="shared" si="3"/>
        <v>98.6639260020555</v>
      </c>
      <c r="K21" s="68">
        <v>82.1</v>
      </c>
      <c r="L21" s="68">
        <v>90.55</v>
      </c>
      <c r="M21" s="68">
        <f t="shared" si="4"/>
        <v>86.32499999999999</v>
      </c>
      <c r="N21" s="70">
        <f t="shared" si="5"/>
        <v>102.64565992865636</v>
      </c>
      <c r="O21" s="68">
        <v>82.9</v>
      </c>
      <c r="P21" s="68">
        <v>88.4</v>
      </c>
      <c r="Q21" s="68">
        <f t="shared" si="6"/>
        <v>85.65</v>
      </c>
      <c r="R21" s="70">
        <f t="shared" si="7"/>
        <v>108.00756620428751</v>
      </c>
      <c r="S21" s="67">
        <f>(O21+K21+G21+C21)/4</f>
        <v>72.875</v>
      </c>
      <c r="T21" s="68">
        <f>(P21+L21+H21+D21)/4</f>
        <v>80.31249999999999</v>
      </c>
      <c r="U21" s="68">
        <f>T21-S21</f>
        <v>7.437499999999986</v>
      </c>
      <c r="V21" s="69">
        <f t="shared" si="10"/>
        <v>98.3017135862913</v>
      </c>
      <c r="W21" s="68">
        <f t="shared" si="11"/>
        <v>76.59375</v>
      </c>
      <c r="X21" s="72">
        <f t="shared" si="12"/>
        <v>95.02946650124069</v>
      </c>
    </row>
    <row r="22" spans="1:24" s="3" customFormat="1" ht="12.75">
      <c r="A22" s="27" t="s">
        <v>37</v>
      </c>
      <c r="B22" s="28" t="s">
        <v>19</v>
      </c>
      <c r="C22" s="61">
        <v>35.7</v>
      </c>
      <c r="D22" s="62">
        <v>44.7</v>
      </c>
      <c r="E22" s="62">
        <f t="shared" si="0"/>
        <v>40.2</v>
      </c>
      <c r="F22" s="63">
        <f t="shared" si="1"/>
        <v>65.0485436893204</v>
      </c>
      <c r="G22" s="64"/>
      <c r="H22" s="62"/>
      <c r="I22" s="62"/>
      <c r="J22" s="65"/>
      <c r="K22" s="62">
        <v>90.3</v>
      </c>
      <c r="L22" s="62">
        <v>89.9</v>
      </c>
      <c r="M22" s="62">
        <f t="shared" si="4"/>
        <v>90.1</v>
      </c>
      <c r="N22" s="65">
        <f t="shared" si="5"/>
        <v>107.13436385255648</v>
      </c>
      <c r="O22" s="62"/>
      <c r="P22" s="62"/>
      <c r="Q22" s="62"/>
      <c r="R22" s="65"/>
      <c r="S22" s="62"/>
      <c r="T22" s="62"/>
      <c r="U22" s="62"/>
      <c r="V22" s="63"/>
      <c r="W22" s="62"/>
      <c r="X22" s="66"/>
    </row>
    <row r="23" spans="1:24" s="3" customFormat="1" ht="12.75">
      <c r="A23" s="27" t="s">
        <v>38</v>
      </c>
      <c r="B23" s="28" t="s">
        <v>19</v>
      </c>
      <c r="C23" s="61">
        <v>70.1</v>
      </c>
      <c r="D23" s="62">
        <v>69.3</v>
      </c>
      <c r="E23" s="62">
        <f t="shared" si="0"/>
        <v>69.69999999999999</v>
      </c>
      <c r="F23" s="63">
        <f t="shared" si="1"/>
        <v>112.78317152103558</v>
      </c>
      <c r="G23" s="61"/>
      <c r="H23" s="62" t="s">
        <v>52</v>
      </c>
      <c r="I23" s="62"/>
      <c r="J23" s="62"/>
      <c r="K23" s="61">
        <v>92.9</v>
      </c>
      <c r="L23" s="62">
        <v>92.5</v>
      </c>
      <c r="M23" s="62">
        <f t="shared" si="4"/>
        <v>92.7</v>
      </c>
      <c r="N23" s="65">
        <f t="shared" si="5"/>
        <v>110.22592152199763</v>
      </c>
      <c r="O23" s="62"/>
      <c r="P23" s="62" t="s">
        <v>52</v>
      </c>
      <c r="Q23" s="62"/>
      <c r="R23" s="65"/>
      <c r="S23" s="62"/>
      <c r="T23" s="62"/>
      <c r="U23" s="62"/>
      <c r="V23" s="63"/>
      <c r="W23" s="62"/>
      <c r="X23" s="66"/>
    </row>
    <row r="24" spans="1:24" s="3" customFormat="1" ht="12.75">
      <c r="A24" s="27" t="s">
        <v>39</v>
      </c>
      <c r="B24" s="28" t="s">
        <v>19</v>
      </c>
      <c r="C24" s="61">
        <v>62.4</v>
      </c>
      <c r="D24" s="62">
        <v>67.6</v>
      </c>
      <c r="E24" s="62">
        <f t="shared" si="0"/>
        <v>65</v>
      </c>
      <c r="F24" s="63">
        <f t="shared" si="1"/>
        <v>105.1779935275081</v>
      </c>
      <c r="G24" s="61"/>
      <c r="H24" s="62" t="s">
        <v>53</v>
      </c>
      <c r="I24" s="62"/>
      <c r="J24" s="62"/>
      <c r="K24" s="61">
        <v>87.8</v>
      </c>
      <c r="L24" s="62">
        <v>83.7</v>
      </c>
      <c r="M24" s="62">
        <f t="shared" si="4"/>
        <v>85.75</v>
      </c>
      <c r="N24" s="65">
        <f t="shared" si="5"/>
        <v>101.96195005945303</v>
      </c>
      <c r="O24" s="62"/>
      <c r="P24" s="62" t="s">
        <v>53</v>
      </c>
      <c r="Q24" s="62"/>
      <c r="R24" s="65"/>
      <c r="S24" s="62"/>
      <c r="T24" s="62"/>
      <c r="U24" s="62"/>
      <c r="V24" s="63"/>
      <c r="W24" s="62"/>
      <c r="X24" s="66"/>
    </row>
    <row r="25" spans="1:24" s="3" customFormat="1" ht="12.75">
      <c r="A25" s="27" t="s">
        <v>40</v>
      </c>
      <c r="B25" s="28" t="s">
        <v>19</v>
      </c>
      <c r="C25" s="61">
        <v>46</v>
      </c>
      <c r="D25" s="62">
        <v>53.1</v>
      </c>
      <c r="E25" s="62">
        <f t="shared" si="0"/>
        <v>49.55</v>
      </c>
      <c r="F25" s="63">
        <f t="shared" si="1"/>
        <v>80.1779935275081</v>
      </c>
      <c r="G25" s="61"/>
      <c r="H25" s="62" t="s">
        <v>54</v>
      </c>
      <c r="I25" s="62"/>
      <c r="J25" s="62"/>
      <c r="K25" s="61">
        <v>83.6</v>
      </c>
      <c r="L25" s="62">
        <v>84.3</v>
      </c>
      <c r="M25" s="62">
        <f t="shared" si="4"/>
        <v>83.94999999999999</v>
      </c>
      <c r="N25" s="65">
        <f t="shared" si="5"/>
        <v>99.82164090368607</v>
      </c>
      <c r="O25" s="62"/>
      <c r="P25" s="62" t="s">
        <v>54</v>
      </c>
      <c r="Q25" s="62"/>
      <c r="R25" s="65"/>
      <c r="S25" s="62"/>
      <c r="T25" s="62"/>
      <c r="U25" s="62"/>
      <c r="V25" s="63"/>
      <c r="W25" s="62"/>
      <c r="X25" s="66"/>
    </row>
    <row r="26" spans="1:24" s="3" customFormat="1" ht="12.75">
      <c r="A26" s="27" t="s">
        <v>41</v>
      </c>
      <c r="B26" s="28" t="s">
        <v>25</v>
      </c>
      <c r="C26" s="61">
        <v>19.8</v>
      </c>
      <c r="D26" s="74">
        <v>22.8</v>
      </c>
      <c r="E26" s="62">
        <f t="shared" si="0"/>
        <v>21.3</v>
      </c>
      <c r="F26" s="63">
        <f t="shared" si="1"/>
        <v>34.46601941747573</v>
      </c>
      <c r="G26" s="64"/>
      <c r="H26" s="62"/>
      <c r="I26" s="62"/>
      <c r="J26" s="65"/>
      <c r="K26" s="62">
        <v>90.3</v>
      </c>
      <c r="L26" s="62">
        <v>89</v>
      </c>
      <c r="M26" s="62">
        <f t="shared" si="4"/>
        <v>89.65</v>
      </c>
      <c r="N26" s="65">
        <f t="shared" si="5"/>
        <v>106.59928656361475</v>
      </c>
      <c r="O26" s="62"/>
      <c r="P26" s="62"/>
      <c r="Q26" s="62"/>
      <c r="R26" s="65"/>
      <c r="S26" s="62"/>
      <c r="T26" s="62"/>
      <c r="U26" s="62"/>
      <c r="V26" s="63"/>
      <c r="W26" s="62"/>
      <c r="X26" s="66"/>
    </row>
    <row r="27" spans="1:24" s="3" customFormat="1" ht="13.5" thickBot="1">
      <c r="A27" s="42" t="s">
        <v>42</v>
      </c>
      <c r="B27" s="13" t="s">
        <v>25</v>
      </c>
      <c r="C27" s="75">
        <v>28.6</v>
      </c>
      <c r="D27" s="76">
        <v>40.7</v>
      </c>
      <c r="E27" s="76">
        <f t="shared" si="0"/>
        <v>34.650000000000006</v>
      </c>
      <c r="F27" s="77">
        <f t="shared" si="1"/>
        <v>56.06796116504855</v>
      </c>
      <c r="G27" s="78"/>
      <c r="H27" s="76"/>
      <c r="I27" s="76"/>
      <c r="J27" s="79"/>
      <c r="K27" s="76">
        <v>82.7</v>
      </c>
      <c r="L27" s="76">
        <v>87.2</v>
      </c>
      <c r="M27" s="76">
        <f t="shared" si="4"/>
        <v>84.95</v>
      </c>
      <c r="N27" s="79">
        <f t="shared" si="5"/>
        <v>101.01070154577884</v>
      </c>
      <c r="O27" s="76"/>
      <c r="P27" s="76"/>
      <c r="Q27" s="76"/>
      <c r="R27" s="79"/>
      <c r="S27" s="75"/>
      <c r="T27" s="76"/>
      <c r="U27" s="76"/>
      <c r="V27" s="77"/>
      <c r="W27" s="76"/>
      <c r="X27" s="80"/>
    </row>
    <row r="28" spans="1:25" s="3" customFormat="1" ht="12.75">
      <c r="A28" s="31" t="s">
        <v>4</v>
      </c>
      <c r="B28" s="32"/>
      <c r="C28" s="25">
        <f>(C12+C13+C14+C15+C16+C17+C18+C19+C20+C21+C22+C23+C24+C25+C26+C27)/15</f>
        <v>46.37533333333333</v>
      </c>
      <c r="D28" s="25">
        <f>(D12+D13+D14+D15+D16+D17+D18+D19+D20+D21+D22+D23+D24+D25+D26+D27)/15</f>
        <v>51.422000000000004</v>
      </c>
      <c r="E28" s="33"/>
      <c r="F28" s="33" t="s">
        <v>48</v>
      </c>
      <c r="G28" s="25">
        <f>(G12+G13+G14+G15+G16+G17+G18+G19+G20+G21+G22+G23+G24+G25+G26+G27)/10</f>
        <v>93.97</v>
      </c>
      <c r="H28" s="25">
        <f>(H12+H13+H14+H15+H16+H17+H18+H19+H20+H21)/10</f>
        <v>97.60000000000001</v>
      </c>
      <c r="I28" s="33"/>
      <c r="J28" s="33" t="s">
        <v>50</v>
      </c>
      <c r="K28" s="25">
        <f>(K12+K13+K14+K15+K16+K17+K18+K19+K20+K21+K22+K23+K24+K25+K26+K27)/15</f>
        <v>91.63333333333334</v>
      </c>
      <c r="L28" s="25">
        <f>(L12+L13+L14+L15+L16+L17+L18+L19+L20+L21+L22+L23+L24+L25+L26+L27)/15</f>
        <v>94.54533333333333</v>
      </c>
      <c r="M28" s="33"/>
      <c r="N28" s="32" t="s">
        <v>55</v>
      </c>
      <c r="O28" s="25">
        <f>(O12+O13+O14+O15+O16+O17+O18+O19+O20+O21+O22+O23+O24+O25+O26+O27)/10</f>
        <v>82.27</v>
      </c>
      <c r="P28" s="25">
        <f>(P12+P13+P14+P15+P16+P17+P18+P19+P20+P21)/10</f>
        <v>86.71999999999998</v>
      </c>
      <c r="Q28" s="33"/>
      <c r="R28" s="32" t="s">
        <v>57</v>
      </c>
      <c r="S28" s="25">
        <f>(S12+S13+S14+S15+S16+S17+S18+S19+S20+S21+S22+S23+S24+S25+S26+S27)/10</f>
        <v>76.05825</v>
      </c>
      <c r="T28" s="25">
        <f>(T12+T13+T14+T15+T16+T17+T18+T19+T20+T21)/10</f>
        <v>80.19775</v>
      </c>
      <c r="U28" s="33"/>
      <c r="V28" s="33"/>
      <c r="W28" s="33"/>
      <c r="X28" s="34"/>
      <c r="Y28" s="35"/>
    </row>
    <row r="29" spans="1:25" s="3" customFormat="1" ht="12.75">
      <c r="A29" s="36" t="s">
        <v>5</v>
      </c>
      <c r="B29" s="22"/>
      <c r="C29" s="23"/>
      <c r="D29" s="23"/>
      <c r="E29" s="23"/>
      <c r="F29" s="23" t="s">
        <v>49</v>
      </c>
      <c r="G29" s="23"/>
      <c r="H29" s="23"/>
      <c r="I29" s="23"/>
      <c r="J29" s="23" t="s">
        <v>35</v>
      </c>
      <c r="K29" s="23"/>
      <c r="L29" s="23"/>
      <c r="M29" s="23"/>
      <c r="N29" s="22" t="s">
        <v>56</v>
      </c>
      <c r="O29" s="23"/>
      <c r="P29" s="23"/>
      <c r="Q29" s="23"/>
      <c r="R29" s="22" t="s">
        <v>58</v>
      </c>
      <c r="S29" s="23"/>
      <c r="T29" s="23"/>
      <c r="U29" s="23"/>
      <c r="V29" s="23"/>
      <c r="W29" s="23"/>
      <c r="X29" s="37"/>
      <c r="Y29" s="35"/>
    </row>
    <row r="30" spans="1:24" s="3" customFormat="1" ht="13.5" thickBot="1">
      <c r="A30" s="38" t="s">
        <v>6</v>
      </c>
      <c r="B30" s="24"/>
      <c r="C30" s="24"/>
      <c r="D30" s="24"/>
      <c r="E30" s="24"/>
      <c r="F30" s="39">
        <v>14.2</v>
      </c>
      <c r="G30" s="39"/>
      <c r="H30" s="39"/>
      <c r="I30" s="39"/>
      <c r="J30" s="39">
        <v>4.7</v>
      </c>
      <c r="K30" s="39"/>
      <c r="L30" s="39"/>
      <c r="M30" s="39"/>
      <c r="N30" s="39">
        <v>4.3</v>
      </c>
      <c r="O30" s="24"/>
      <c r="P30" s="24"/>
      <c r="Q30" s="24"/>
      <c r="R30" s="39">
        <v>2.4</v>
      </c>
      <c r="S30" s="24"/>
      <c r="T30" s="24"/>
      <c r="U30" s="24"/>
      <c r="V30" s="24"/>
      <c r="W30" s="24"/>
      <c r="X30" s="40"/>
    </row>
    <row r="31" spans="1:2" s="3" customFormat="1" ht="12.75">
      <c r="A31" s="35"/>
      <c r="B31" s="35"/>
    </row>
    <row r="32" s="3" customFormat="1" ht="12.75">
      <c r="A32" s="3" t="s">
        <v>59</v>
      </c>
    </row>
    <row r="33" s="3" customFormat="1" ht="12.75">
      <c r="A33" s="3" t="s">
        <v>60</v>
      </c>
    </row>
    <row r="34" s="3" customFormat="1" ht="12.75">
      <c r="A34" s="3" t="s">
        <v>61</v>
      </c>
    </row>
    <row r="35" s="3" customFormat="1" ht="12.75"/>
    <row r="36" s="3" customFormat="1" ht="12.75"/>
    <row r="37" s="3" customFormat="1" ht="12.75"/>
  </sheetData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Harriet</cp:lastModifiedBy>
  <cp:lastPrinted>2003-09-08T10:55:28Z</cp:lastPrinted>
  <dcterms:created xsi:type="dcterms:W3CDTF">2002-08-09T08:51:21Z</dcterms:created>
  <dcterms:modified xsi:type="dcterms:W3CDTF">2003-09-08T08:07:00Z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